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ales Department" sheetId="1" r:id="rId1"/>
    <sheet name="Purchasing Department" sheetId="2" r:id="rId2"/>
    <sheet name="Operations Department" sheetId="3" r:id="rId3"/>
    <sheet name="Finance Department" sheetId="4" r:id="rId4"/>
    <sheet name="Master Budget" sheetId="5" r:id="rId5"/>
  </sheets>
  <calcPr calcId="124519"/>
</workbook>
</file>

<file path=xl/calcChain.xml><?xml version="1.0" encoding="utf-8"?>
<calcChain xmlns="http://schemas.openxmlformats.org/spreadsheetml/2006/main">
  <c r="B4" i="5"/>
  <c r="B22" i="4"/>
  <c r="H6"/>
  <c r="H5"/>
  <c r="D6" i="5"/>
  <c r="D8" s="1"/>
  <c r="D3"/>
  <c r="B7"/>
  <c r="B6"/>
  <c r="B5"/>
  <c r="B8"/>
  <c r="B10" i="1"/>
  <c r="I4" i="4"/>
  <c r="J4" s="1"/>
  <c r="B14"/>
  <c r="B15" s="1"/>
  <c r="B24"/>
  <c r="C7"/>
  <c r="D7"/>
  <c r="E7"/>
  <c r="F7"/>
  <c r="G7"/>
  <c r="B7"/>
  <c r="G14" i="3"/>
  <c r="G15"/>
  <c r="G16"/>
  <c r="G13"/>
  <c r="F16"/>
  <c r="E16"/>
  <c r="D16"/>
  <c r="C15"/>
  <c r="B15"/>
  <c r="C14"/>
  <c r="B14"/>
  <c r="C13"/>
  <c r="C16" s="1"/>
  <c r="B13"/>
  <c r="B16" s="1"/>
  <c r="C6"/>
  <c r="H6" s="1"/>
  <c r="C5"/>
  <c r="C4"/>
  <c r="B6"/>
  <c r="B7" s="1"/>
  <c r="B5"/>
  <c r="B4"/>
  <c r="H5"/>
  <c r="H4"/>
  <c r="D7"/>
  <c r="E7"/>
  <c r="F7"/>
  <c r="G7"/>
  <c r="B13" i="2"/>
  <c r="B12"/>
  <c r="B11"/>
  <c r="B10"/>
  <c r="B6"/>
  <c r="B4"/>
  <c r="B5"/>
  <c r="B3"/>
  <c r="B13" i="1"/>
  <c r="B6"/>
  <c r="B12"/>
  <c r="B11"/>
  <c r="B25" i="4" l="1"/>
  <c r="C7" i="3"/>
  <c r="H7" s="1"/>
  <c r="I7" i="4"/>
  <c r="H7"/>
  <c r="J5"/>
  <c r="J6" l="1"/>
</calcChain>
</file>

<file path=xl/sharedStrings.xml><?xml version="1.0" encoding="utf-8"?>
<sst xmlns="http://schemas.openxmlformats.org/spreadsheetml/2006/main" count="101" uniqueCount="54">
  <si>
    <t xml:space="preserve">                                            Sales Budget</t>
  </si>
  <si>
    <t>July</t>
  </si>
  <si>
    <t>August</t>
  </si>
  <si>
    <t>September</t>
  </si>
  <si>
    <t>Amounts in $</t>
  </si>
  <si>
    <t>Expected Cash Collections from Sales</t>
  </si>
  <si>
    <t>Total</t>
  </si>
  <si>
    <t xml:space="preserve">                      Merchandise Purchase Budget</t>
  </si>
  <si>
    <t>Expected Cash Disbursement for Merchandise Purchases</t>
  </si>
  <si>
    <t>Selling and Adminstrative Budget</t>
  </si>
  <si>
    <t>Shipping</t>
  </si>
  <si>
    <t>Other expenses</t>
  </si>
  <si>
    <t>Salaries and Wages</t>
  </si>
  <si>
    <t>Advertising</t>
  </si>
  <si>
    <t>Insurance</t>
  </si>
  <si>
    <t>Depreciation</t>
  </si>
  <si>
    <t xml:space="preserve">                          Cash Budget</t>
  </si>
  <si>
    <t>Cash sales</t>
  </si>
  <si>
    <t>Amount in $</t>
  </si>
  <si>
    <t>Merchandise cash payments</t>
  </si>
  <si>
    <t>Adminstration and selling cash payments</t>
  </si>
  <si>
    <t>Automated equipment cash purchase</t>
  </si>
  <si>
    <t>Computer purchase</t>
  </si>
  <si>
    <t>Dividend payment</t>
  </si>
  <si>
    <t>Cash Balance</t>
  </si>
  <si>
    <t>Loan Received</t>
  </si>
  <si>
    <t xml:space="preserve">                                             Budgeted Income Statement</t>
  </si>
  <si>
    <t>Sales</t>
  </si>
  <si>
    <t>Cost of goods sold</t>
  </si>
  <si>
    <t>Gross margin</t>
  </si>
  <si>
    <t>Operating expenses</t>
  </si>
  <si>
    <t>Shipping expenses</t>
  </si>
  <si>
    <t>Salaries and wages</t>
  </si>
  <si>
    <t>Total expenses</t>
  </si>
  <si>
    <t>Net-Income(loss)</t>
  </si>
  <si>
    <t>Interest expenses</t>
  </si>
  <si>
    <t xml:space="preserve">                                            Master Budget Balance Sheet</t>
  </si>
  <si>
    <t>Assets</t>
  </si>
  <si>
    <t>Cash</t>
  </si>
  <si>
    <t>Accounts receivable</t>
  </si>
  <si>
    <t>Inventory</t>
  </si>
  <si>
    <t>Prepaid insurance</t>
  </si>
  <si>
    <t>Building &amp; equip. (net)</t>
  </si>
  <si>
    <t>Total assets</t>
  </si>
  <si>
    <t>Amounts</t>
  </si>
  <si>
    <t>Liabilities &amp; Stockholders’ Equity</t>
  </si>
  <si>
    <t>Accounts payable</t>
  </si>
  <si>
    <t>Capital stock</t>
  </si>
  <si>
    <t>Retained earnings</t>
  </si>
  <si>
    <t>Total liabilities &amp;</t>
  </si>
  <si>
    <t>stockholders’ equity</t>
  </si>
  <si>
    <t>Scheduled Selling and Adminstrative Cash Disbursement Budget</t>
  </si>
  <si>
    <t xml:space="preserve"> Interest payment</t>
  </si>
  <si>
    <t>Loan</t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</si>
</sst>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8" fontId="0" fillId="0" borderId="0" xfId="0" applyNumberFormat="1"/>
    <xf numFmtId="8" fontId="2" fillId="0" borderId="0" xfId="0" applyNumberFormat="1" applyFont="1" applyAlignment="1">
      <alignment horizontal="right"/>
    </xf>
    <xf numFmtId="6" fontId="0" fillId="0" borderId="0" xfId="0" applyNumberFormat="1"/>
    <xf numFmtId="8" fontId="2" fillId="0" borderId="0" xfId="0" applyNumberFormat="1" applyFont="1"/>
    <xf numFmtId="8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B17" sqref="B17"/>
    </sheetView>
  </sheetViews>
  <sheetFormatPr defaultRowHeight="15"/>
  <cols>
    <col min="1" max="1" width="10.42578125" customWidth="1"/>
    <col min="2" max="2" width="13.5703125" customWidth="1"/>
  </cols>
  <sheetData>
    <row r="1" spans="1:2">
      <c r="A1" t="s">
        <v>0</v>
      </c>
    </row>
    <row r="2" spans="1:2">
      <c r="B2" s="1" t="s">
        <v>4</v>
      </c>
    </row>
    <row r="3" spans="1:2">
      <c r="A3" t="s">
        <v>1</v>
      </c>
      <c r="B3" s="2">
        <v>600000</v>
      </c>
    </row>
    <row r="4" spans="1:2">
      <c r="A4" t="s">
        <v>2</v>
      </c>
      <c r="B4" s="2">
        <v>910000</v>
      </c>
    </row>
    <row r="5" spans="1:2">
      <c r="A5" t="s">
        <v>3</v>
      </c>
      <c r="B5" s="2">
        <v>475000</v>
      </c>
    </row>
    <row r="6" spans="1:2">
      <c r="A6" s="1" t="s">
        <v>6</v>
      </c>
      <c r="B6" s="3">
        <f>SUM(B3:B5)</f>
        <v>1985000</v>
      </c>
    </row>
    <row r="9" spans="1:2">
      <c r="A9" s="1" t="s">
        <v>5</v>
      </c>
    </row>
    <row r="10" spans="1:2">
      <c r="A10" t="s">
        <v>1</v>
      </c>
      <c r="B10" s="2">
        <f>(30%*B3)+(70%*455000)</f>
        <v>498500</v>
      </c>
    </row>
    <row r="11" spans="1:2">
      <c r="A11" t="s">
        <v>2</v>
      </c>
      <c r="B11" s="2">
        <f>(30%*B4)+(70%*B3)</f>
        <v>693000</v>
      </c>
    </row>
    <row r="12" spans="1:2">
      <c r="A12" t="s">
        <v>3</v>
      </c>
      <c r="B12" s="2">
        <f>(30%*B5)+(70%*B4)</f>
        <v>779500</v>
      </c>
    </row>
    <row r="13" spans="1:2">
      <c r="A13" s="1" t="s">
        <v>6</v>
      </c>
      <c r="B13" s="3">
        <f>SUM(B10:B12)</f>
        <v>1971000</v>
      </c>
    </row>
    <row r="15" spans="1:2">
      <c r="B1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0" sqref="B10"/>
    </sheetView>
  </sheetViews>
  <sheetFormatPr defaultRowHeight="15"/>
  <cols>
    <col min="1" max="1" width="10.5703125" customWidth="1"/>
    <col min="2" max="2" width="14.5703125" customWidth="1"/>
  </cols>
  <sheetData>
    <row r="1" spans="1:2">
      <c r="A1" t="s">
        <v>7</v>
      </c>
    </row>
    <row r="2" spans="1:2">
      <c r="B2" s="1" t="s">
        <v>4</v>
      </c>
    </row>
    <row r="3" spans="1:2">
      <c r="A3" t="s">
        <v>1</v>
      </c>
      <c r="B3" s="2">
        <f>(80%*45%*600000)+(20%*45%*910000)</f>
        <v>297900.00000000006</v>
      </c>
    </row>
    <row r="4" spans="1:2">
      <c r="A4" t="s">
        <v>2</v>
      </c>
      <c r="B4" s="2">
        <f>(80%*45%*910000)+(20%*45%*475000)</f>
        <v>370350.00000000006</v>
      </c>
    </row>
    <row r="5" spans="1:2">
      <c r="A5" t="s">
        <v>3</v>
      </c>
      <c r="B5" s="2">
        <f>(80%*45%*475000)+(20%*45%*385000)</f>
        <v>205650.00000000003</v>
      </c>
    </row>
    <row r="6" spans="1:2">
      <c r="A6" s="1" t="s">
        <v>6</v>
      </c>
      <c r="B6" s="3">
        <f>SUM(B3:B5)</f>
        <v>873900.00000000012</v>
      </c>
    </row>
    <row r="8" spans="1:2">
      <c r="A8" t="s">
        <v>8</v>
      </c>
    </row>
    <row r="9" spans="1:2">
      <c r="B9" s="1" t="s">
        <v>4</v>
      </c>
    </row>
    <row r="10" spans="1:2">
      <c r="A10" t="s">
        <v>1</v>
      </c>
      <c r="B10" s="2">
        <f>(50%*B3)+(50%*45%*455000)</f>
        <v>251325.00000000003</v>
      </c>
    </row>
    <row r="11" spans="1:2">
      <c r="A11" t="s">
        <v>2</v>
      </c>
      <c r="B11" s="2">
        <f>(50%*B4)+(50%*B3)</f>
        <v>334125.00000000006</v>
      </c>
    </row>
    <row r="12" spans="1:2">
      <c r="A12" t="s">
        <v>3</v>
      </c>
      <c r="B12" s="2">
        <f>(50%*B5)+(50%*B4)</f>
        <v>288000.00000000006</v>
      </c>
    </row>
    <row r="13" spans="1:2">
      <c r="A13" s="1" t="s">
        <v>6</v>
      </c>
      <c r="B13" s="3">
        <f>SUM(B10:B12)</f>
        <v>873450.00000000023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A17" sqref="A17"/>
    </sheetView>
  </sheetViews>
  <sheetFormatPr defaultRowHeight="15"/>
  <cols>
    <col min="1" max="1" width="11.7109375" customWidth="1"/>
    <col min="2" max="2" width="13" customWidth="1"/>
    <col min="3" max="3" width="14.7109375" customWidth="1"/>
    <col min="4" max="4" width="17.5703125" customWidth="1"/>
    <col min="5" max="5" width="11.42578125" customWidth="1"/>
    <col min="7" max="7" width="12.85546875" customWidth="1"/>
    <col min="8" max="8" width="11.140625" bestFit="1" customWidth="1"/>
  </cols>
  <sheetData>
    <row r="1" spans="1:8">
      <c r="A1" s="1" t="s">
        <v>9</v>
      </c>
    </row>
    <row r="2" spans="1:8">
      <c r="B2" s="1" t="s">
        <v>4</v>
      </c>
    </row>
    <row r="3" spans="1:8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s="1" t="s">
        <v>6</v>
      </c>
    </row>
    <row r="4" spans="1:8">
      <c r="A4" t="s">
        <v>1</v>
      </c>
      <c r="B4" s="2">
        <f>4%*600000</f>
        <v>24000</v>
      </c>
      <c r="C4" s="2">
        <f>8%*600000</f>
        <v>48000</v>
      </c>
      <c r="D4" s="2">
        <v>85000</v>
      </c>
      <c r="E4" s="2">
        <v>50000</v>
      </c>
      <c r="F4" s="2">
        <v>3000</v>
      </c>
      <c r="G4" s="2">
        <v>25000</v>
      </c>
      <c r="H4" s="3">
        <f>SUM(B4:G4)</f>
        <v>235000</v>
      </c>
    </row>
    <row r="5" spans="1:8">
      <c r="A5" t="s">
        <v>2</v>
      </c>
      <c r="B5" s="2">
        <f>4%*910000</f>
        <v>36400</v>
      </c>
      <c r="C5" s="2">
        <f>8%*910000</f>
        <v>72800</v>
      </c>
      <c r="D5" s="2">
        <v>85000</v>
      </c>
      <c r="E5" s="2">
        <v>50000</v>
      </c>
      <c r="F5" s="2">
        <v>3000</v>
      </c>
      <c r="G5" s="2">
        <v>25000</v>
      </c>
      <c r="H5" s="3">
        <f t="shared" ref="H5:H7" si="0">SUM(B5:G5)</f>
        <v>272200</v>
      </c>
    </row>
    <row r="6" spans="1:8">
      <c r="A6" t="s">
        <v>3</v>
      </c>
      <c r="B6" s="2">
        <f>4%*475000</f>
        <v>19000</v>
      </c>
      <c r="C6" s="2">
        <f>8%*475000</f>
        <v>38000</v>
      </c>
      <c r="D6" s="2">
        <v>85000</v>
      </c>
      <c r="E6" s="2">
        <v>50000</v>
      </c>
      <c r="F6" s="2">
        <v>3000</v>
      </c>
      <c r="G6" s="2">
        <v>25000</v>
      </c>
      <c r="H6" s="3">
        <f t="shared" si="0"/>
        <v>220000</v>
      </c>
    </row>
    <row r="7" spans="1:8">
      <c r="A7" s="1" t="s">
        <v>6</v>
      </c>
      <c r="B7" s="3">
        <f>SUM(B4:B6)</f>
        <v>79400</v>
      </c>
      <c r="C7" s="3">
        <f t="shared" ref="C7:G7" si="1">SUM(C4:C6)</f>
        <v>158800</v>
      </c>
      <c r="D7" s="3">
        <f t="shared" si="1"/>
        <v>255000</v>
      </c>
      <c r="E7" s="3">
        <f t="shared" si="1"/>
        <v>150000</v>
      </c>
      <c r="F7" s="3">
        <f t="shared" si="1"/>
        <v>9000</v>
      </c>
      <c r="G7" s="3">
        <f t="shared" si="1"/>
        <v>75000</v>
      </c>
      <c r="H7" s="3">
        <f t="shared" si="0"/>
        <v>727200</v>
      </c>
    </row>
    <row r="10" spans="1:8">
      <c r="A10" s="1" t="s">
        <v>51</v>
      </c>
    </row>
    <row r="11" spans="1:8">
      <c r="B11" s="1" t="s">
        <v>4</v>
      </c>
    </row>
    <row r="12" spans="1:8"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s="1" t="s">
        <v>6</v>
      </c>
    </row>
    <row r="13" spans="1:8">
      <c r="A13" t="s">
        <v>1</v>
      </c>
      <c r="B13" s="2">
        <f>4%*600000</f>
        <v>24000</v>
      </c>
      <c r="C13" s="2">
        <f>8%*600000</f>
        <v>48000</v>
      </c>
      <c r="D13" s="2">
        <v>85000</v>
      </c>
      <c r="E13" s="2">
        <v>50000</v>
      </c>
      <c r="F13" s="2">
        <v>3000</v>
      </c>
      <c r="G13" s="3">
        <f>SUM(B13:F13)</f>
        <v>210000</v>
      </c>
    </row>
    <row r="14" spans="1:8">
      <c r="A14" t="s">
        <v>2</v>
      </c>
      <c r="B14" s="2">
        <f>4%*910000</f>
        <v>36400</v>
      </c>
      <c r="C14" s="2">
        <f>8%*910000</f>
        <v>72800</v>
      </c>
      <c r="D14" s="2">
        <v>85000</v>
      </c>
      <c r="E14" s="2">
        <v>50000</v>
      </c>
      <c r="F14" s="2">
        <v>3000</v>
      </c>
      <c r="G14" s="3">
        <f t="shared" ref="G14:G16" si="2">SUM(B14:F14)</f>
        <v>247200</v>
      </c>
    </row>
    <row r="15" spans="1:8">
      <c r="A15" t="s">
        <v>3</v>
      </c>
      <c r="B15" s="2">
        <f>4%*475000</f>
        <v>19000</v>
      </c>
      <c r="C15" s="2">
        <f>8%*475000</f>
        <v>38000</v>
      </c>
      <c r="D15" s="2">
        <v>85000</v>
      </c>
      <c r="E15" s="2">
        <v>50000</v>
      </c>
      <c r="F15" s="2">
        <v>3000</v>
      </c>
      <c r="G15" s="3">
        <f t="shared" si="2"/>
        <v>195000</v>
      </c>
    </row>
    <row r="16" spans="1:8">
      <c r="A16" s="1" t="s">
        <v>6</v>
      </c>
      <c r="B16" s="3">
        <f>SUM(B13:B15)</f>
        <v>79400</v>
      </c>
      <c r="C16" s="3">
        <f t="shared" ref="C16" si="3">SUM(C13:C15)</f>
        <v>158800</v>
      </c>
      <c r="D16" s="3">
        <f t="shared" ref="D16" si="4">SUM(D13:D15)</f>
        <v>255000</v>
      </c>
      <c r="E16" s="3">
        <f t="shared" ref="E16" si="5">SUM(E13:E15)</f>
        <v>150000</v>
      </c>
      <c r="F16" s="3">
        <f t="shared" ref="F16" si="6">SUM(F13:F15)</f>
        <v>9000</v>
      </c>
      <c r="G16" s="3">
        <f t="shared" si="2"/>
        <v>652200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I7" sqref="I7"/>
    </sheetView>
  </sheetViews>
  <sheetFormatPr defaultRowHeight="15"/>
  <cols>
    <col min="1" max="1" width="18.5703125" customWidth="1"/>
    <col min="2" max="2" width="13.5703125" customWidth="1"/>
    <col min="3" max="3" width="26" customWidth="1"/>
    <col min="4" max="4" width="38.28515625" customWidth="1"/>
    <col min="5" max="5" width="33.5703125" customWidth="1"/>
    <col min="6" max="6" width="18" customWidth="1"/>
    <col min="7" max="7" width="17.140625" customWidth="1"/>
    <col min="8" max="8" width="16.7109375" customWidth="1"/>
    <col min="9" max="9" width="13.28515625" customWidth="1"/>
    <col min="10" max="10" width="12.7109375" customWidth="1"/>
  </cols>
  <sheetData>
    <row r="1" spans="1:10">
      <c r="A1" s="1" t="s">
        <v>16</v>
      </c>
    </row>
    <row r="2" spans="1:10">
      <c r="B2" s="3" t="s">
        <v>18</v>
      </c>
      <c r="C2" s="3" t="s">
        <v>18</v>
      </c>
      <c r="D2" s="3" t="s">
        <v>18</v>
      </c>
      <c r="E2" s="3" t="s">
        <v>18</v>
      </c>
      <c r="F2" s="3" t="s">
        <v>18</v>
      </c>
      <c r="G2" s="3" t="s">
        <v>18</v>
      </c>
      <c r="H2" s="1" t="s">
        <v>4</v>
      </c>
      <c r="I2" s="1" t="s">
        <v>4</v>
      </c>
      <c r="J2" s="1" t="s">
        <v>4</v>
      </c>
    </row>
    <row r="3" spans="1:10">
      <c r="B3" s="2" t="s">
        <v>17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52</v>
      </c>
      <c r="I3" t="s">
        <v>25</v>
      </c>
      <c r="J3" t="s">
        <v>24</v>
      </c>
    </row>
    <row r="4" spans="1:10">
      <c r="A4" t="s">
        <v>1</v>
      </c>
      <c r="B4" s="5">
        <v>498500</v>
      </c>
      <c r="C4" s="5">
        <v>-251325</v>
      </c>
      <c r="D4" s="5">
        <v>-210000</v>
      </c>
      <c r="E4" s="6">
        <v>-200000</v>
      </c>
      <c r="G4" s="6">
        <v>-50000</v>
      </c>
      <c r="I4" s="2">
        <f>172825+35000</f>
        <v>207825</v>
      </c>
      <c r="J4" s="4">
        <f>SUM(B4:I4)+40000</f>
        <v>35000</v>
      </c>
    </row>
    <row r="5" spans="1:10">
      <c r="A5" t="s">
        <v>2</v>
      </c>
      <c r="B5" s="5">
        <v>693000</v>
      </c>
      <c r="C5" s="5">
        <v>-334125</v>
      </c>
      <c r="D5" s="5">
        <v>-247200</v>
      </c>
      <c r="F5" s="6">
        <v>-90000</v>
      </c>
      <c r="H5" s="2">
        <f>-(1%*I4)</f>
        <v>-2078.25</v>
      </c>
      <c r="I5" s="2"/>
      <c r="J5" s="4">
        <f>SUM(B5:I5)+J4</f>
        <v>54596.75</v>
      </c>
    </row>
    <row r="6" spans="1:10">
      <c r="A6" t="s">
        <v>3</v>
      </c>
      <c r="B6" s="5">
        <v>779500</v>
      </c>
      <c r="C6" s="5">
        <v>-288000</v>
      </c>
      <c r="D6" s="5">
        <v>-195000</v>
      </c>
      <c r="H6" s="2">
        <f>-(1%*I5)</f>
        <v>0</v>
      </c>
      <c r="I6" s="2"/>
      <c r="J6" s="4">
        <f>SUM(B6:I6)+J5</f>
        <v>351096.75</v>
      </c>
    </row>
    <row r="7" spans="1:10">
      <c r="A7" s="1" t="s">
        <v>6</v>
      </c>
      <c r="B7" s="4">
        <f>SUM(B4:B6)</f>
        <v>1971000</v>
      </c>
      <c r="C7" s="4">
        <f t="shared" ref="C7:J7" si="0">SUM(C4:C6)</f>
        <v>-873450</v>
      </c>
      <c r="D7" s="4">
        <f t="shared" si="0"/>
        <v>-652200</v>
      </c>
      <c r="E7" s="4">
        <f t="shared" si="0"/>
        <v>-200000</v>
      </c>
      <c r="F7" s="4">
        <f t="shared" si="0"/>
        <v>-90000</v>
      </c>
      <c r="G7" s="4">
        <f t="shared" si="0"/>
        <v>-50000</v>
      </c>
      <c r="H7" s="4">
        <f t="shared" si="0"/>
        <v>-2078.25</v>
      </c>
      <c r="I7" s="4">
        <f t="shared" si="0"/>
        <v>207825</v>
      </c>
      <c r="J7" s="4"/>
    </row>
    <row r="12" spans="1:10">
      <c r="A12" t="s">
        <v>26</v>
      </c>
    </row>
    <row r="13" spans="1:10">
      <c r="A13" t="s">
        <v>27</v>
      </c>
      <c r="B13" s="7">
        <v>1985000</v>
      </c>
    </row>
    <row r="14" spans="1:10">
      <c r="A14" t="s">
        <v>28</v>
      </c>
      <c r="B14" s="2">
        <f>45%*B13</f>
        <v>893250</v>
      </c>
    </row>
    <row r="15" spans="1:10">
      <c r="A15" t="s">
        <v>29</v>
      </c>
      <c r="B15" s="3">
        <f>B13-B14</f>
        <v>1091750</v>
      </c>
    </row>
    <row r="16" spans="1:10">
      <c r="A16" s="1" t="s">
        <v>30</v>
      </c>
    </row>
    <row r="17" spans="1:2">
      <c r="A17" t="s">
        <v>31</v>
      </c>
      <c r="B17" s="7">
        <v>79400</v>
      </c>
    </row>
    <row r="18" spans="1:2">
      <c r="A18" t="s">
        <v>11</v>
      </c>
      <c r="B18" s="7">
        <v>158800</v>
      </c>
    </row>
    <row r="19" spans="1:2">
      <c r="A19" t="s">
        <v>32</v>
      </c>
      <c r="B19" s="7">
        <v>255000</v>
      </c>
    </row>
    <row r="20" spans="1:2">
      <c r="A20" t="s">
        <v>13</v>
      </c>
      <c r="B20" s="7">
        <v>150000</v>
      </c>
    </row>
    <row r="21" spans="1:2">
      <c r="A21" t="s">
        <v>14</v>
      </c>
      <c r="B21" s="7">
        <v>9000</v>
      </c>
    </row>
    <row r="22" spans="1:2">
      <c r="A22" t="s">
        <v>35</v>
      </c>
      <c r="B22" s="2">
        <f>H7</f>
        <v>-2078.25</v>
      </c>
    </row>
    <row r="23" spans="1:2">
      <c r="A23" t="s">
        <v>15</v>
      </c>
      <c r="B23" s="7">
        <v>75000</v>
      </c>
    </row>
    <row r="24" spans="1:2">
      <c r="A24" s="1" t="s">
        <v>33</v>
      </c>
      <c r="B24" s="3">
        <f>SUM(B17:B23)</f>
        <v>725121.75</v>
      </c>
    </row>
    <row r="25" spans="1:2">
      <c r="A25" s="1" t="s">
        <v>34</v>
      </c>
      <c r="B25" s="3">
        <f>B15-B24</f>
        <v>366628.25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D23" sqref="D23"/>
    </sheetView>
  </sheetViews>
  <sheetFormatPr defaultRowHeight="15"/>
  <cols>
    <col min="1" max="1" width="22.28515625" customWidth="1"/>
    <col min="2" max="2" width="13.5703125" customWidth="1"/>
    <col min="3" max="3" width="18.7109375" customWidth="1"/>
    <col min="4" max="4" width="12.7109375" bestFit="1" customWidth="1"/>
  </cols>
  <sheetData>
    <row r="1" spans="1:4">
      <c r="A1" s="1" t="s">
        <v>36</v>
      </c>
    </row>
    <row r="2" spans="1:4">
      <c r="A2" s="1" t="s">
        <v>37</v>
      </c>
      <c r="B2" s="1" t="s">
        <v>44</v>
      </c>
      <c r="C2" s="1" t="s">
        <v>45</v>
      </c>
    </row>
    <row r="3" spans="1:4">
      <c r="A3" t="s">
        <v>38</v>
      </c>
      <c r="B3" s="7">
        <v>351096.75</v>
      </c>
      <c r="C3" t="s">
        <v>46</v>
      </c>
      <c r="D3" s="2">
        <f>(873900-873450)</f>
        <v>450</v>
      </c>
    </row>
    <row r="4" spans="1:4">
      <c r="A4" t="s">
        <v>39</v>
      </c>
      <c r="B4" s="2">
        <f>14000+340000+120767.72</f>
        <v>474767.72</v>
      </c>
      <c r="C4" t="s">
        <v>53</v>
      </c>
      <c r="D4" s="7">
        <v>207825</v>
      </c>
    </row>
    <row r="5" spans="1:4">
      <c r="A5" t="s">
        <v>40</v>
      </c>
      <c r="B5" s="2">
        <f>20%*385000</f>
        <v>77000</v>
      </c>
      <c r="C5" t="s">
        <v>47</v>
      </c>
      <c r="D5" s="2">
        <v>420000</v>
      </c>
    </row>
    <row r="6" spans="1:4">
      <c r="A6" t="s">
        <v>41</v>
      </c>
      <c r="B6" s="7">
        <f>18000-9000</f>
        <v>9000</v>
      </c>
      <c r="C6" t="s">
        <v>48</v>
      </c>
      <c r="D6" s="2">
        <f>758000+(360589.47-50000)</f>
        <v>1068589.47</v>
      </c>
    </row>
    <row r="7" spans="1:4">
      <c r="A7" t="s">
        <v>42</v>
      </c>
      <c r="B7" s="7">
        <f>860000-75000</f>
        <v>785000</v>
      </c>
      <c r="C7" s="1" t="s">
        <v>49</v>
      </c>
      <c r="D7" s="2"/>
    </row>
    <row r="8" spans="1:4">
      <c r="A8" s="1" t="s">
        <v>43</v>
      </c>
      <c r="B8" s="8">
        <f>SUM(B3:B7)</f>
        <v>1696864.47</v>
      </c>
      <c r="C8" s="1" t="s">
        <v>50</v>
      </c>
      <c r="D8" s="3">
        <f>SUM(D3:D6)</f>
        <v>1696864.47</v>
      </c>
    </row>
    <row r="9" spans="1:4">
      <c r="C9" s="7"/>
    </row>
    <row r="10" spans="1:4">
      <c r="A10" s="1"/>
      <c r="B10" s="2"/>
      <c r="C10" s="2"/>
    </row>
    <row r="13" spans="1:4">
      <c r="D13" s="4"/>
    </row>
    <row r="22" spans="4:4">
      <c r="D2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Sales Department</vt:lpstr>
      <vt:lpstr>Purchasing Department</vt:lpstr>
      <vt:lpstr>Operations Department</vt:lpstr>
      <vt:lpstr>Finance Department</vt:lpstr>
      <vt:lpstr>Master Budget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Lee</cp:lastModifiedBy>
  <dcterms:created xsi:type="dcterms:W3CDTF">2018-11-22T02:53:37Z</dcterms:created>
  <dcterms:modified xsi:type="dcterms:W3CDTF">2018-11-23T14:58:27Z</dcterms:modified>
</cp:coreProperties>
</file>